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3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22" i="1"/>
  <c r="E19" i="1"/>
  <c r="E18" i="1"/>
  <c r="E17" i="1"/>
  <c r="E1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E14" i="1"/>
  <c r="E13" i="1"/>
  <c r="E12" i="1"/>
  <c r="E11" i="1"/>
  <c r="E10" i="1"/>
  <c r="E9" i="1"/>
  <c r="E8" i="1"/>
  <c r="E7" i="1"/>
  <c r="E6" i="1"/>
  <c r="E5" i="1"/>
  <c r="E4" i="1"/>
  <c r="E3" i="1"/>
  <c r="E16" i="1"/>
</calcChain>
</file>

<file path=xl/sharedStrings.xml><?xml version="1.0" encoding="utf-8"?>
<sst xmlns="http://schemas.openxmlformats.org/spreadsheetml/2006/main" count="6" uniqueCount="6">
  <si>
    <t>CH1 [mV]</t>
  </si>
  <si>
    <t>CH2 [mV]</t>
  </si>
  <si>
    <t>Excel Math</t>
  </si>
  <si>
    <t>Needle Positon [mm]</t>
  </si>
  <si>
    <t>Linear Fit</t>
  </si>
  <si>
    <t>Maths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</si>
</sst>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89018430004438E-2"/>
          <c:y val="6.2001080246913573E-2"/>
          <c:w val="0.89370226618254667"/>
          <c:h val="0.8299253086419753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CH1 [mV]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3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Sheet1!$C$3:$C$43</c:f>
              <c:numCache>
                <c:formatCode>General</c:formatCode>
                <c:ptCount val="41"/>
                <c:pt idx="0">
                  <c:v>0.17899999999999999</c:v>
                </c:pt>
                <c:pt idx="1">
                  <c:v>0.47499999999999998</c:v>
                </c:pt>
                <c:pt idx="2">
                  <c:v>0.75600000000000001</c:v>
                </c:pt>
                <c:pt idx="3">
                  <c:v>1.0029999999999999</c:v>
                </c:pt>
                <c:pt idx="4">
                  <c:v>1.165</c:v>
                </c:pt>
                <c:pt idx="5">
                  <c:v>1.258</c:v>
                </c:pt>
                <c:pt idx="6">
                  <c:v>1.44</c:v>
                </c:pt>
                <c:pt idx="7">
                  <c:v>1.49</c:v>
                </c:pt>
                <c:pt idx="8">
                  <c:v>1.5780000000000001</c:v>
                </c:pt>
                <c:pt idx="9">
                  <c:v>1.6779999999999999</c:v>
                </c:pt>
                <c:pt idx="10">
                  <c:v>1.778</c:v>
                </c:pt>
                <c:pt idx="11">
                  <c:v>1.845</c:v>
                </c:pt>
                <c:pt idx="12">
                  <c:v>1.8879999999999999</c:v>
                </c:pt>
                <c:pt idx="13">
                  <c:v>1.925</c:v>
                </c:pt>
                <c:pt idx="14">
                  <c:v>1.9650000000000001</c:v>
                </c:pt>
                <c:pt idx="15">
                  <c:v>1.9830000000000001</c:v>
                </c:pt>
                <c:pt idx="16">
                  <c:v>1.9930000000000001</c:v>
                </c:pt>
                <c:pt idx="17">
                  <c:v>2.02</c:v>
                </c:pt>
                <c:pt idx="18">
                  <c:v>2.0449999999999999</c:v>
                </c:pt>
                <c:pt idx="19">
                  <c:v>2.0350000000000001</c:v>
                </c:pt>
                <c:pt idx="20">
                  <c:v>2.0699999999999998</c:v>
                </c:pt>
                <c:pt idx="21">
                  <c:v>2.08</c:v>
                </c:pt>
                <c:pt idx="22">
                  <c:v>2.13</c:v>
                </c:pt>
                <c:pt idx="23">
                  <c:v>2.2200000000000002</c:v>
                </c:pt>
                <c:pt idx="24">
                  <c:v>2.25</c:v>
                </c:pt>
                <c:pt idx="25">
                  <c:v>2.335</c:v>
                </c:pt>
                <c:pt idx="26">
                  <c:v>2.4350000000000001</c:v>
                </c:pt>
                <c:pt idx="27">
                  <c:v>2.4649999999999999</c:v>
                </c:pt>
                <c:pt idx="28">
                  <c:v>2.5150000000000001</c:v>
                </c:pt>
                <c:pt idx="29">
                  <c:v>2.64</c:v>
                </c:pt>
                <c:pt idx="30">
                  <c:v>2.8050000000000002</c:v>
                </c:pt>
                <c:pt idx="31">
                  <c:v>2.9750000000000001</c:v>
                </c:pt>
                <c:pt idx="32">
                  <c:v>3.2650000000000001</c:v>
                </c:pt>
                <c:pt idx="33">
                  <c:v>3.5</c:v>
                </c:pt>
                <c:pt idx="34">
                  <c:v>4.0599999999999996</c:v>
                </c:pt>
                <c:pt idx="35">
                  <c:v>5.18</c:v>
                </c:pt>
                <c:pt idx="36">
                  <c:v>6.05</c:v>
                </c:pt>
                <c:pt idx="37">
                  <c:v>8.2629999999999999</c:v>
                </c:pt>
                <c:pt idx="38">
                  <c:v>11.4</c:v>
                </c:pt>
                <c:pt idx="39">
                  <c:v>18.93</c:v>
                </c:pt>
                <c:pt idx="40">
                  <c:v>58.63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CH2 [mV]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3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Sheet1!$D$3:$D$43</c:f>
              <c:numCache>
                <c:formatCode>General</c:formatCode>
                <c:ptCount val="41"/>
                <c:pt idx="0">
                  <c:v>79.75</c:v>
                </c:pt>
                <c:pt idx="1">
                  <c:v>10.49</c:v>
                </c:pt>
                <c:pt idx="2">
                  <c:v>5.95</c:v>
                </c:pt>
                <c:pt idx="3">
                  <c:v>4.2649999999999997</c:v>
                </c:pt>
                <c:pt idx="4">
                  <c:v>3.55</c:v>
                </c:pt>
                <c:pt idx="5">
                  <c:v>3.25</c:v>
                </c:pt>
                <c:pt idx="6">
                  <c:v>2.83</c:v>
                </c:pt>
                <c:pt idx="7">
                  <c:v>2.7</c:v>
                </c:pt>
                <c:pt idx="8">
                  <c:v>2.57</c:v>
                </c:pt>
                <c:pt idx="9">
                  <c:v>2.4</c:v>
                </c:pt>
                <c:pt idx="10">
                  <c:v>2.2650000000000001</c:v>
                </c:pt>
                <c:pt idx="11">
                  <c:v>2.1850000000000001</c:v>
                </c:pt>
                <c:pt idx="12">
                  <c:v>2.13</c:v>
                </c:pt>
                <c:pt idx="13">
                  <c:v>2.0830000000000002</c:v>
                </c:pt>
                <c:pt idx="14">
                  <c:v>2.0499999999999998</c:v>
                </c:pt>
                <c:pt idx="15">
                  <c:v>2.04</c:v>
                </c:pt>
                <c:pt idx="16">
                  <c:v>2.0179999999999998</c:v>
                </c:pt>
                <c:pt idx="17">
                  <c:v>2</c:v>
                </c:pt>
                <c:pt idx="18">
                  <c:v>2.06</c:v>
                </c:pt>
                <c:pt idx="19">
                  <c:v>2.0699999999999998</c:v>
                </c:pt>
                <c:pt idx="20">
                  <c:v>2.0550000000000002</c:v>
                </c:pt>
                <c:pt idx="21">
                  <c:v>2.0299999999999998</c:v>
                </c:pt>
                <c:pt idx="22">
                  <c:v>1.988</c:v>
                </c:pt>
                <c:pt idx="23">
                  <c:v>1.895</c:v>
                </c:pt>
                <c:pt idx="24">
                  <c:v>1.86</c:v>
                </c:pt>
                <c:pt idx="25">
                  <c:v>1.7949999999999999</c:v>
                </c:pt>
                <c:pt idx="26">
                  <c:v>1.718</c:v>
                </c:pt>
                <c:pt idx="27">
                  <c:v>1.6950000000000001</c:v>
                </c:pt>
                <c:pt idx="28">
                  <c:v>1.663</c:v>
                </c:pt>
                <c:pt idx="29">
                  <c:v>1.6</c:v>
                </c:pt>
                <c:pt idx="30">
                  <c:v>1.5</c:v>
                </c:pt>
                <c:pt idx="31">
                  <c:v>1.43</c:v>
                </c:pt>
                <c:pt idx="32">
                  <c:v>1.31</c:v>
                </c:pt>
                <c:pt idx="33">
                  <c:v>1.2250000000000001</c:v>
                </c:pt>
                <c:pt idx="34">
                  <c:v>1.093</c:v>
                </c:pt>
                <c:pt idx="35">
                  <c:v>0.88800000000000001</c:v>
                </c:pt>
                <c:pt idx="36">
                  <c:v>0.8</c:v>
                </c:pt>
                <c:pt idx="37">
                  <c:v>0.621</c:v>
                </c:pt>
                <c:pt idx="38">
                  <c:v>0.48499999999999999</c:v>
                </c:pt>
                <c:pt idx="39">
                  <c:v>0.32900000000000001</c:v>
                </c:pt>
                <c:pt idx="40">
                  <c:v>0.20799999999999999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59648"/>
        <c:axId val="116861568"/>
      </c:scatterChart>
      <c:scatterChart>
        <c:scatterStyle val="lineMarker"/>
        <c:varyColors val="0"/>
        <c:ser>
          <c:idx val="2"/>
          <c:order val="2"/>
          <c:tx>
            <c:strRef>
              <c:f>Sheet1!$E$2</c:f>
              <c:strCache>
                <c:ptCount val="1"/>
                <c:pt idx="0">
                  <c:v>Maths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2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Sheet1!$E$3:$E$43</c:f>
              <c:numCache>
                <c:formatCode>General</c:formatCode>
                <c:ptCount val="41"/>
                <c:pt idx="0">
                  <c:v>-9.9529999999999994</c:v>
                </c:pt>
                <c:pt idx="1">
                  <c:v>-9.1470000000000002</c:v>
                </c:pt>
                <c:pt idx="2">
                  <c:v>-7.7379999999999995</c:v>
                </c:pt>
                <c:pt idx="3">
                  <c:v>-6.1909999999999998</c:v>
                </c:pt>
                <c:pt idx="4">
                  <c:v>-5.0640000000000001</c:v>
                </c:pt>
                <c:pt idx="5">
                  <c:v>-4.476</c:v>
                </c:pt>
                <c:pt idx="6">
                  <c:v>-3.3310000000000004</c:v>
                </c:pt>
                <c:pt idx="7">
                  <c:v>-2.9089999999999998</c:v>
                </c:pt>
                <c:pt idx="8">
                  <c:v>-2.4279999999999999</c:v>
                </c:pt>
                <c:pt idx="9">
                  <c:v>-1.821</c:v>
                </c:pt>
                <c:pt idx="10">
                  <c:v>-1.2290000000000001</c:v>
                </c:pt>
                <c:pt idx="11">
                  <c:v>-0.91200000000000003</c:v>
                </c:pt>
                <c:pt idx="12">
                  <c:v>-0.63829999999999998</c:v>
                </c:pt>
                <c:pt idx="13">
                  <c:v>-0.38</c:v>
                </c:pt>
                <c:pt idx="14">
                  <c:v>-0.21640000000000001</c:v>
                </c:pt>
                <c:pt idx="15">
                  <c:v>-0.12670000000000001</c:v>
                </c:pt>
                <c:pt idx="16">
                  <c:v>-4.2900000000000001E-2</c:v>
                </c:pt>
                <c:pt idx="17">
                  <c:v>2.97E-3</c:v>
                </c:pt>
                <c:pt idx="18">
                  <c:v>8.3499999999999998E-3</c:v>
                </c:pt>
                <c:pt idx="19">
                  <c:v>-2.1680000000000001E-2</c:v>
                </c:pt>
                <c:pt idx="20">
                  <c:v>8.4580000000000002E-2</c:v>
                </c:pt>
                <c:pt idx="21">
                  <c:v>0.2054</c:v>
                </c:pt>
                <c:pt idx="22">
                  <c:v>0.42320000000000002</c:v>
                </c:pt>
                <c:pt idx="23">
                  <c:v>0.8599</c:v>
                </c:pt>
                <c:pt idx="24">
                  <c:v>0.91790000000000005</c:v>
                </c:pt>
                <c:pt idx="25">
                  <c:v>1.306</c:v>
                </c:pt>
                <c:pt idx="26">
                  <c:v>1.7280000000000002</c:v>
                </c:pt>
                <c:pt idx="27">
                  <c:v>1.8149999999999999</c:v>
                </c:pt>
                <c:pt idx="28">
                  <c:v>2.0209999999999999</c:v>
                </c:pt>
                <c:pt idx="29">
                  <c:v>2.4530000000000003</c:v>
                </c:pt>
                <c:pt idx="30">
                  <c:v>3.0430000000000001</c:v>
                </c:pt>
                <c:pt idx="31">
                  <c:v>3.5329999999999999</c:v>
                </c:pt>
                <c:pt idx="32">
                  <c:v>4.274</c:v>
                </c:pt>
                <c:pt idx="33">
                  <c:v>4.7960000000000003</c:v>
                </c:pt>
                <c:pt idx="34">
                  <c:v>5.7690000000000001</c:v>
                </c:pt>
                <c:pt idx="35">
                  <c:v>7.0820000000000007</c:v>
                </c:pt>
                <c:pt idx="36">
                  <c:v>7.718</c:v>
                </c:pt>
                <c:pt idx="37">
                  <c:v>8.6479999999999997</c:v>
                </c:pt>
                <c:pt idx="38">
                  <c:v>9.1839999999999993</c:v>
                </c:pt>
                <c:pt idx="39">
                  <c:v>9.6720000000000006</c:v>
                </c:pt>
                <c:pt idx="40">
                  <c:v>9.9429999999999996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Linear 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Sheet1!$B$6:$B$37</c:f>
              <c:numCache>
                <c:formatCode>General</c:formatCode>
                <c:ptCount val="32"/>
                <c:pt idx="0">
                  <c:v>-7.29</c:v>
                </c:pt>
                <c:pt idx="1">
                  <c:v>-5.66</c:v>
                </c:pt>
                <c:pt idx="2">
                  <c:v>-4.79</c:v>
                </c:pt>
                <c:pt idx="3">
                  <c:v>-3.46</c:v>
                </c:pt>
                <c:pt idx="4">
                  <c:v>-3.04</c:v>
                </c:pt>
                <c:pt idx="5">
                  <c:v>-2.63</c:v>
                </c:pt>
                <c:pt idx="6">
                  <c:v>-1.93</c:v>
                </c:pt>
                <c:pt idx="7">
                  <c:v>-1.34</c:v>
                </c:pt>
                <c:pt idx="8">
                  <c:v>-0.96</c:v>
                </c:pt>
                <c:pt idx="9">
                  <c:v>-0.66</c:v>
                </c:pt>
                <c:pt idx="10">
                  <c:v>-0.4</c:v>
                </c:pt>
                <c:pt idx="11">
                  <c:v>-0.27</c:v>
                </c:pt>
                <c:pt idx="12">
                  <c:v>-0.15</c:v>
                </c:pt>
                <c:pt idx="13">
                  <c:v>-0.1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0.25</c:v>
                </c:pt>
                <c:pt idx="18">
                  <c:v>0.3</c:v>
                </c:pt>
                <c:pt idx="19">
                  <c:v>0.48</c:v>
                </c:pt>
                <c:pt idx="20">
                  <c:v>0.87</c:v>
                </c:pt>
                <c:pt idx="21">
                  <c:v>1.01</c:v>
                </c:pt>
                <c:pt idx="22">
                  <c:v>1.37</c:v>
                </c:pt>
                <c:pt idx="23">
                  <c:v>1.65</c:v>
                </c:pt>
                <c:pt idx="24">
                  <c:v>1.87</c:v>
                </c:pt>
                <c:pt idx="25">
                  <c:v>2.08</c:v>
                </c:pt>
                <c:pt idx="26">
                  <c:v>2.5299999999999998</c:v>
                </c:pt>
                <c:pt idx="27">
                  <c:v>3.19</c:v>
                </c:pt>
                <c:pt idx="28">
                  <c:v>3.69</c:v>
                </c:pt>
                <c:pt idx="29">
                  <c:v>4.5199999999999996</c:v>
                </c:pt>
                <c:pt idx="30">
                  <c:v>5.32</c:v>
                </c:pt>
                <c:pt idx="31">
                  <c:v>6.62</c:v>
                </c:pt>
              </c:numCache>
            </c:numRef>
          </c:xVal>
          <c:yVal>
            <c:numRef>
              <c:f>Sheet1!$G$6:$G$37</c:f>
              <c:numCache>
                <c:formatCode>General</c:formatCode>
                <c:ptCount val="32"/>
                <c:pt idx="0">
                  <c:v>-7.29</c:v>
                </c:pt>
                <c:pt idx="1">
                  <c:v>-5.66</c:v>
                </c:pt>
                <c:pt idx="2">
                  <c:v>-4.79</c:v>
                </c:pt>
                <c:pt idx="3">
                  <c:v>-3.46</c:v>
                </c:pt>
                <c:pt idx="4">
                  <c:v>-3.04</c:v>
                </c:pt>
                <c:pt idx="5">
                  <c:v>-2.63</c:v>
                </c:pt>
                <c:pt idx="6">
                  <c:v>-1.93</c:v>
                </c:pt>
                <c:pt idx="7">
                  <c:v>-1.34</c:v>
                </c:pt>
                <c:pt idx="8">
                  <c:v>-0.96</c:v>
                </c:pt>
                <c:pt idx="9">
                  <c:v>-0.66</c:v>
                </c:pt>
                <c:pt idx="10">
                  <c:v>-0.4</c:v>
                </c:pt>
                <c:pt idx="11">
                  <c:v>-0.27</c:v>
                </c:pt>
                <c:pt idx="12">
                  <c:v>-0.15</c:v>
                </c:pt>
                <c:pt idx="13">
                  <c:v>-0.1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0.25</c:v>
                </c:pt>
                <c:pt idx="18">
                  <c:v>0.3</c:v>
                </c:pt>
                <c:pt idx="19">
                  <c:v>0.48</c:v>
                </c:pt>
                <c:pt idx="20">
                  <c:v>0.87</c:v>
                </c:pt>
                <c:pt idx="21">
                  <c:v>1.01</c:v>
                </c:pt>
                <c:pt idx="22">
                  <c:v>1.37</c:v>
                </c:pt>
                <c:pt idx="23">
                  <c:v>1.65</c:v>
                </c:pt>
                <c:pt idx="24">
                  <c:v>1.87</c:v>
                </c:pt>
                <c:pt idx="25">
                  <c:v>2.08</c:v>
                </c:pt>
                <c:pt idx="26">
                  <c:v>2.5299999999999998</c:v>
                </c:pt>
                <c:pt idx="27">
                  <c:v>3.19</c:v>
                </c:pt>
                <c:pt idx="28">
                  <c:v>3.69</c:v>
                </c:pt>
                <c:pt idx="29">
                  <c:v>4.5199999999999996</c:v>
                </c:pt>
                <c:pt idx="30">
                  <c:v>5.32</c:v>
                </c:pt>
                <c:pt idx="31">
                  <c:v>6.62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69760"/>
        <c:axId val="116867840"/>
      </c:scatterChart>
      <c:valAx>
        <c:axId val="116859648"/>
        <c:scaling>
          <c:orientation val="minMax"/>
          <c:max val="2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Wire Position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116861568"/>
        <c:crosses val="autoZero"/>
        <c:crossBetween val="midCat"/>
      </c:valAx>
      <c:valAx>
        <c:axId val="116861568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Scope Signal [mV]</a:t>
                </a:r>
              </a:p>
            </c:rich>
          </c:tx>
          <c:layout>
            <c:manualLayout>
              <c:xMode val="edge"/>
              <c:yMode val="edge"/>
              <c:x val="0"/>
              <c:y val="3.22753820883257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6859648"/>
        <c:crossesAt val="-20"/>
        <c:crossBetween val="midCat"/>
      </c:valAx>
      <c:valAx>
        <c:axId val="116867840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 * (Diff / Sum)</a:t>
                </a:r>
              </a:p>
            </c:rich>
          </c:tx>
          <c:layout>
            <c:manualLayout>
              <c:xMode val="edge"/>
              <c:yMode val="edge"/>
              <c:x val="0.92258522549030819"/>
              <c:y val="1.256460774235698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16869760"/>
        <c:crosses val="max"/>
        <c:crossBetween val="midCat"/>
      </c:valAx>
      <c:valAx>
        <c:axId val="11686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867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180376770309854"/>
          <c:y val="7.7654716344974006E-2"/>
          <c:w val="0.16328433348561805"/>
          <c:h val="0.1951206790123456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889018430004438E-2"/>
          <c:y val="6.2981018518518506E-2"/>
          <c:w val="0.89370226618254667"/>
          <c:h val="0.8407046296296296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CH1 [mV]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3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Sheet1!$C$3:$C$43</c:f>
              <c:numCache>
                <c:formatCode>General</c:formatCode>
                <c:ptCount val="41"/>
                <c:pt idx="0">
                  <c:v>0.17899999999999999</c:v>
                </c:pt>
                <c:pt idx="1">
                  <c:v>0.47499999999999998</c:v>
                </c:pt>
                <c:pt idx="2">
                  <c:v>0.75600000000000001</c:v>
                </c:pt>
                <c:pt idx="3">
                  <c:v>1.0029999999999999</c:v>
                </c:pt>
                <c:pt idx="4">
                  <c:v>1.165</c:v>
                </c:pt>
                <c:pt idx="5">
                  <c:v>1.258</c:v>
                </c:pt>
                <c:pt idx="6">
                  <c:v>1.44</c:v>
                </c:pt>
                <c:pt idx="7">
                  <c:v>1.49</c:v>
                </c:pt>
                <c:pt idx="8">
                  <c:v>1.5780000000000001</c:v>
                </c:pt>
                <c:pt idx="9">
                  <c:v>1.6779999999999999</c:v>
                </c:pt>
                <c:pt idx="10">
                  <c:v>1.778</c:v>
                </c:pt>
                <c:pt idx="11">
                  <c:v>1.845</c:v>
                </c:pt>
                <c:pt idx="12">
                  <c:v>1.8879999999999999</c:v>
                </c:pt>
                <c:pt idx="13">
                  <c:v>1.925</c:v>
                </c:pt>
                <c:pt idx="14">
                  <c:v>1.9650000000000001</c:v>
                </c:pt>
                <c:pt idx="15">
                  <c:v>1.9830000000000001</c:v>
                </c:pt>
                <c:pt idx="16">
                  <c:v>1.9930000000000001</c:v>
                </c:pt>
                <c:pt idx="17">
                  <c:v>2.02</c:v>
                </c:pt>
                <c:pt idx="18">
                  <c:v>2.0449999999999999</c:v>
                </c:pt>
                <c:pt idx="19">
                  <c:v>2.0350000000000001</c:v>
                </c:pt>
                <c:pt idx="20">
                  <c:v>2.0699999999999998</c:v>
                </c:pt>
                <c:pt idx="21">
                  <c:v>2.08</c:v>
                </c:pt>
                <c:pt idx="22">
                  <c:v>2.13</c:v>
                </c:pt>
                <c:pt idx="23">
                  <c:v>2.2200000000000002</c:v>
                </c:pt>
                <c:pt idx="24">
                  <c:v>2.25</c:v>
                </c:pt>
                <c:pt idx="25">
                  <c:v>2.335</c:v>
                </c:pt>
                <c:pt idx="26">
                  <c:v>2.4350000000000001</c:v>
                </c:pt>
                <c:pt idx="27">
                  <c:v>2.4649999999999999</c:v>
                </c:pt>
                <c:pt idx="28">
                  <c:v>2.5150000000000001</c:v>
                </c:pt>
                <c:pt idx="29">
                  <c:v>2.64</c:v>
                </c:pt>
                <c:pt idx="30">
                  <c:v>2.8050000000000002</c:v>
                </c:pt>
                <c:pt idx="31">
                  <c:v>2.9750000000000001</c:v>
                </c:pt>
                <c:pt idx="32">
                  <c:v>3.2650000000000001</c:v>
                </c:pt>
                <c:pt idx="33">
                  <c:v>3.5</c:v>
                </c:pt>
                <c:pt idx="34">
                  <c:v>4.0599999999999996</c:v>
                </c:pt>
                <c:pt idx="35">
                  <c:v>5.18</c:v>
                </c:pt>
                <c:pt idx="36">
                  <c:v>6.05</c:v>
                </c:pt>
                <c:pt idx="37">
                  <c:v>8.2629999999999999</c:v>
                </c:pt>
                <c:pt idx="38">
                  <c:v>11.4</c:v>
                </c:pt>
                <c:pt idx="39">
                  <c:v>18.93</c:v>
                </c:pt>
                <c:pt idx="40">
                  <c:v>58.63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CH2 [mV]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3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Sheet1!$D$3:$D$43</c:f>
              <c:numCache>
                <c:formatCode>General</c:formatCode>
                <c:ptCount val="41"/>
                <c:pt idx="0">
                  <c:v>79.75</c:v>
                </c:pt>
                <c:pt idx="1">
                  <c:v>10.49</c:v>
                </c:pt>
                <c:pt idx="2">
                  <c:v>5.95</c:v>
                </c:pt>
                <c:pt idx="3">
                  <c:v>4.2649999999999997</c:v>
                </c:pt>
                <c:pt idx="4">
                  <c:v>3.55</c:v>
                </c:pt>
                <c:pt idx="5">
                  <c:v>3.25</c:v>
                </c:pt>
                <c:pt idx="6">
                  <c:v>2.83</c:v>
                </c:pt>
                <c:pt idx="7">
                  <c:v>2.7</c:v>
                </c:pt>
                <c:pt idx="8">
                  <c:v>2.57</c:v>
                </c:pt>
                <c:pt idx="9">
                  <c:v>2.4</c:v>
                </c:pt>
                <c:pt idx="10">
                  <c:v>2.2650000000000001</c:v>
                </c:pt>
                <c:pt idx="11">
                  <c:v>2.1850000000000001</c:v>
                </c:pt>
                <c:pt idx="12">
                  <c:v>2.13</c:v>
                </c:pt>
                <c:pt idx="13">
                  <c:v>2.0830000000000002</c:v>
                </c:pt>
                <c:pt idx="14">
                  <c:v>2.0499999999999998</c:v>
                </c:pt>
                <c:pt idx="15">
                  <c:v>2.04</c:v>
                </c:pt>
                <c:pt idx="16">
                  <c:v>2.0179999999999998</c:v>
                </c:pt>
                <c:pt idx="17">
                  <c:v>2</c:v>
                </c:pt>
                <c:pt idx="18">
                  <c:v>2.06</c:v>
                </c:pt>
                <c:pt idx="19">
                  <c:v>2.0699999999999998</c:v>
                </c:pt>
                <c:pt idx="20">
                  <c:v>2.0550000000000002</c:v>
                </c:pt>
                <c:pt idx="21">
                  <c:v>2.0299999999999998</c:v>
                </c:pt>
                <c:pt idx="22">
                  <c:v>1.988</c:v>
                </c:pt>
                <c:pt idx="23">
                  <c:v>1.895</c:v>
                </c:pt>
                <c:pt idx="24">
                  <c:v>1.86</c:v>
                </c:pt>
                <c:pt idx="25">
                  <c:v>1.7949999999999999</c:v>
                </c:pt>
                <c:pt idx="26">
                  <c:v>1.718</c:v>
                </c:pt>
                <c:pt idx="27">
                  <c:v>1.6950000000000001</c:v>
                </c:pt>
                <c:pt idx="28">
                  <c:v>1.663</c:v>
                </c:pt>
                <c:pt idx="29">
                  <c:v>1.6</c:v>
                </c:pt>
                <c:pt idx="30">
                  <c:v>1.5</c:v>
                </c:pt>
                <c:pt idx="31">
                  <c:v>1.43</c:v>
                </c:pt>
                <c:pt idx="32">
                  <c:v>1.31</c:v>
                </c:pt>
                <c:pt idx="33">
                  <c:v>1.2250000000000001</c:v>
                </c:pt>
                <c:pt idx="34">
                  <c:v>1.093</c:v>
                </c:pt>
                <c:pt idx="35">
                  <c:v>0.88800000000000001</c:v>
                </c:pt>
                <c:pt idx="36">
                  <c:v>0.8</c:v>
                </c:pt>
                <c:pt idx="37">
                  <c:v>0.621</c:v>
                </c:pt>
                <c:pt idx="38">
                  <c:v>0.48499999999999999</c:v>
                </c:pt>
                <c:pt idx="39">
                  <c:v>0.32900000000000001</c:v>
                </c:pt>
                <c:pt idx="40">
                  <c:v>0.20799999999999999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26240"/>
        <c:axId val="88828160"/>
      </c:scatterChart>
      <c:scatterChart>
        <c:scatterStyle val="lineMarker"/>
        <c:varyColors val="0"/>
        <c:ser>
          <c:idx val="2"/>
          <c:order val="2"/>
          <c:tx>
            <c:strRef>
              <c:f>Sheet1!$E$2</c:f>
              <c:strCache>
                <c:ptCount val="1"/>
                <c:pt idx="0">
                  <c:v>Maths</c:v>
                </c:pt>
              </c:strCache>
            </c:strRef>
          </c:tx>
          <c:spPr>
            <a:ln w="28575">
              <a:noFill/>
            </a:ln>
          </c:spPr>
          <c:errBars>
            <c:errDir val="x"/>
            <c:errBarType val="both"/>
            <c:errValType val="fixedVal"/>
            <c:noEndCap val="0"/>
            <c:val val="0.1"/>
          </c:errBars>
          <c:errBars>
            <c:errDir val="y"/>
            <c:errBarType val="both"/>
            <c:errValType val="fixedVal"/>
            <c:noEndCap val="0"/>
            <c:val val="5.000000000000001E-2"/>
          </c:errBars>
          <c:xVal>
            <c:numRef>
              <c:f>Sheet1!$B$3:$B$43</c:f>
              <c:numCache>
                <c:formatCode>General</c:formatCode>
                <c:ptCount val="41"/>
                <c:pt idx="0">
                  <c:v>-19.260000000000002</c:v>
                </c:pt>
                <c:pt idx="1">
                  <c:v>-13.95</c:v>
                </c:pt>
                <c:pt idx="2">
                  <c:v>-10.029999999999999</c:v>
                </c:pt>
                <c:pt idx="3">
                  <c:v>-7.29</c:v>
                </c:pt>
                <c:pt idx="4">
                  <c:v>-5.66</c:v>
                </c:pt>
                <c:pt idx="5">
                  <c:v>-4.79</c:v>
                </c:pt>
                <c:pt idx="6">
                  <c:v>-3.46</c:v>
                </c:pt>
                <c:pt idx="7">
                  <c:v>-3.04</c:v>
                </c:pt>
                <c:pt idx="8">
                  <c:v>-2.63</c:v>
                </c:pt>
                <c:pt idx="9">
                  <c:v>-1.93</c:v>
                </c:pt>
                <c:pt idx="10">
                  <c:v>-1.34</c:v>
                </c:pt>
                <c:pt idx="11">
                  <c:v>-0.96</c:v>
                </c:pt>
                <c:pt idx="12">
                  <c:v>-0.66</c:v>
                </c:pt>
                <c:pt idx="13">
                  <c:v>-0.4</c:v>
                </c:pt>
                <c:pt idx="14">
                  <c:v>-0.27</c:v>
                </c:pt>
                <c:pt idx="15">
                  <c:v>-0.15</c:v>
                </c:pt>
                <c:pt idx="16">
                  <c:v>-0.1</c:v>
                </c:pt>
                <c:pt idx="17">
                  <c:v>0</c:v>
                </c:pt>
                <c:pt idx="18">
                  <c:v>0</c:v>
                </c:pt>
                <c:pt idx="19">
                  <c:v>0.1</c:v>
                </c:pt>
                <c:pt idx="20">
                  <c:v>0.25</c:v>
                </c:pt>
                <c:pt idx="21">
                  <c:v>0.3</c:v>
                </c:pt>
                <c:pt idx="22">
                  <c:v>0.48</c:v>
                </c:pt>
                <c:pt idx="23">
                  <c:v>0.87</c:v>
                </c:pt>
                <c:pt idx="24">
                  <c:v>1.01</c:v>
                </c:pt>
                <c:pt idx="25">
                  <c:v>1.37</c:v>
                </c:pt>
                <c:pt idx="26">
                  <c:v>1.65</c:v>
                </c:pt>
                <c:pt idx="27">
                  <c:v>1.87</c:v>
                </c:pt>
                <c:pt idx="28">
                  <c:v>2.08</c:v>
                </c:pt>
                <c:pt idx="29">
                  <c:v>2.5299999999999998</c:v>
                </c:pt>
                <c:pt idx="30">
                  <c:v>3.19</c:v>
                </c:pt>
                <c:pt idx="31">
                  <c:v>3.69</c:v>
                </c:pt>
                <c:pt idx="32">
                  <c:v>4.5199999999999996</c:v>
                </c:pt>
                <c:pt idx="33">
                  <c:v>5.32</c:v>
                </c:pt>
                <c:pt idx="34">
                  <c:v>6.62</c:v>
                </c:pt>
                <c:pt idx="35">
                  <c:v>8.6</c:v>
                </c:pt>
                <c:pt idx="36">
                  <c:v>9.85</c:v>
                </c:pt>
                <c:pt idx="37">
                  <c:v>12</c:v>
                </c:pt>
                <c:pt idx="38">
                  <c:v>13.91</c:v>
                </c:pt>
                <c:pt idx="39">
                  <c:v>16.21</c:v>
                </c:pt>
                <c:pt idx="40">
                  <c:v>18.62</c:v>
                </c:pt>
              </c:numCache>
            </c:numRef>
          </c:xVal>
          <c:yVal>
            <c:numRef>
              <c:f>Sheet1!$E$3:$E$43</c:f>
              <c:numCache>
                <c:formatCode>General</c:formatCode>
                <c:ptCount val="41"/>
                <c:pt idx="0">
                  <c:v>-9.9529999999999994</c:v>
                </c:pt>
                <c:pt idx="1">
                  <c:v>-9.1470000000000002</c:v>
                </c:pt>
                <c:pt idx="2">
                  <c:v>-7.7379999999999995</c:v>
                </c:pt>
                <c:pt idx="3">
                  <c:v>-6.1909999999999998</c:v>
                </c:pt>
                <c:pt idx="4">
                  <c:v>-5.0640000000000001</c:v>
                </c:pt>
                <c:pt idx="5">
                  <c:v>-4.476</c:v>
                </c:pt>
                <c:pt idx="6">
                  <c:v>-3.3310000000000004</c:v>
                </c:pt>
                <c:pt idx="7">
                  <c:v>-2.9089999999999998</c:v>
                </c:pt>
                <c:pt idx="8">
                  <c:v>-2.4279999999999999</c:v>
                </c:pt>
                <c:pt idx="9">
                  <c:v>-1.821</c:v>
                </c:pt>
                <c:pt idx="10">
                  <c:v>-1.2290000000000001</c:v>
                </c:pt>
                <c:pt idx="11">
                  <c:v>-0.91200000000000003</c:v>
                </c:pt>
                <c:pt idx="12">
                  <c:v>-0.63829999999999998</c:v>
                </c:pt>
                <c:pt idx="13">
                  <c:v>-0.38</c:v>
                </c:pt>
                <c:pt idx="14">
                  <c:v>-0.21640000000000001</c:v>
                </c:pt>
                <c:pt idx="15">
                  <c:v>-0.12670000000000001</c:v>
                </c:pt>
                <c:pt idx="16">
                  <c:v>-4.2900000000000001E-2</c:v>
                </c:pt>
                <c:pt idx="17">
                  <c:v>2.97E-3</c:v>
                </c:pt>
                <c:pt idx="18">
                  <c:v>8.3499999999999998E-3</c:v>
                </c:pt>
                <c:pt idx="19">
                  <c:v>-2.1680000000000001E-2</c:v>
                </c:pt>
                <c:pt idx="20">
                  <c:v>8.4580000000000002E-2</c:v>
                </c:pt>
                <c:pt idx="21">
                  <c:v>0.2054</c:v>
                </c:pt>
                <c:pt idx="22">
                  <c:v>0.42320000000000002</c:v>
                </c:pt>
                <c:pt idx="23">
                  <c:v>0.8599</c:v>
                </c:pt>
                <c:pt idx="24">
                  <c:v>0.91790000000000005</c:v>
                </c:pt>
                <c:pt idx="25">
                  <c:v>1.306</c:v>
                </c:pt>
                <c:pt idx="26">
                  <c:v>1.7280000000000002</c:v>
                </c:pt>
                <c:pt idx="27">
                  <c:v>1.8149999999999999</c:v>
                </c:pt>
                <c:pt idx="28">
                  <c:v>2.0209999999999999</c:v>
                </c:pt>
                <c:pt idx="29">
                  <c:v>2.4530000000000003</c:v>
                </c:pt>
                <c:pt idx="30">
                  <c:v>3.0430000000000001</c:v>
                </c:pt>
                <c:pt idx="31">
                  <c:v>3.5329999999999999</c:v>
                </c:pt>
                <c:pt idx="32">
                  <c:v>4.274</c:v>
                </c:pt>
                <c:pt idx="33">
                  <c:v>4.7960000000000003</c:v>
                </c:pt>
                <c:pt idx="34">
                  <c:v>5.7690000000000001</c:v>
                </c:pt>
                <c:pt idx="35">
                  <c:v>7.0820000000000007</c:v>
                </c:pt>
                <c:pt idx="36">
                  <c:v>7.718</c:v>
                </c:pt>
                <c:pt idx="37">
                  <c:v>8.6479999999999997</c:v>
                </c:pt>
                <c:pt idx="38">
                  <c:v>9.1839999999999993</c:v>
                </c:pt>
                <c:pt idx="39">
                  <c:v>9.6720000000000006</c:v>
                </c:pt>
                <c:pt idx="40">
                  <c:v>9.9429999999999996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Sheet1!$G$2</c:f>
              <c:strCache>
                <c:ptCount val="1"/>
                <c:pt idx="0">
                  <c:v>Linear Fit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Sheet1!$B$6:$B$37</c:f>
              <c:numCache>
                <c:formatCode>General</c:formatCode>
                <c:ptCount val="32"/>
                <c:pt idx="0">
                  <c:v>-7.29</c:v>
                </c:pt>
                <c:pt idx="1">
                  <c:v>-5.66</c:v>
                </c:pt>
                <c:pt idx="2">
                  <c:v>-4.79</c:v>
                </c:pt>
                <c:pt idx="3">
                  <c:v>-3.46</c:v>
                </c:pt>
                <c:pt idx="4">
                  <c:v>-3.04</c:v>
                </c:pt>
                <c:pt idx="5">
                  <c:v>-2.63</c:v>
                </c:pt>
                <c:pt idx="6">
                  <c:v>-1.93</c:v>
                </c:pt>
                <c:pt idx="7">
                  <c:v>-1.34</c:v>
                </c:pt>
                <c:pt idx="8">
                  <c:v>-0.96</c:v>
                </c:pt>
                <c:pt idx="9">
                  <c:v>-0.66</c:v>
                </c:pt>
                <c:pt idx="10">
                  <c:v>-0.4</c:v>
                </c:pt>
                <c:pt idx="11">
                  <c:v>-0.27</c:v>
                </c:pt>
                <c:pt idx="12">
                  <c:v>-0.15</c:v>
                </c:pt>
                <c:pt idx="13">
                  <c:v>-0.1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0.25</c:v>
                </c:pt>
                <c:pt idx="18">
                  <c:v>0.3</c:v>
                </c:pt>
                <c:pt idx="19">
                  <c:v>0.48</c:v>
                </c:pt>
                <c:pt idx="20">
                  <c:v>0.87</c:v>
                </c:pt>
                <c:pt idx="21">
                  <c:v>1.01</c:v>
                </c:pt>
                <c:pt idx="22">
                  <c:v>1.37</c:v>
                </c:pt>
                <c:pt idx="23">
                  <c:v>1.65</c:v>
                </c:pt>
                <c:pt idx="24">
                  <c:v>1.87</c:v>
                </c:pt>
                <c:pt idx="25">
                  <c:v>2.08</c:v>
                </c:pt>
                <c:pt idx="26">
                  <c:v>2.5299999999999998</c:v>
                </c:pt>
                <c:pt idx="27">
                  <c:v>3.19</c:v>
                </c:pt>
                <c:pt idx="28">
                  <c:v>3.69</c:v>
                </c:pt>
                <c:pt idx="29">
                  <c:v>4.5199999999999996</c:v>
                </c:pt>
                <c:pt idx="30">
                  <c:v>5.32</c:v>
                </c:pt>
                <c:pt idx="31">
                  <c:v>6.62</c:v>
                </c:pt>
              </c:numCache>
            </c:numRef>
          </c:xVal>
          <c:yVal>
            <c:numRef>
              <c:f>Sheet1!$G$6:$G$37</c:f>
              <c:numCache>
                <c:formatCode>General</c:formatCode>
                <c:ptCount val="32"/>
                <c:pt idx="0">
                  <c:v>-7.29</c:v>
                </c:pt>
                <c:pt idx="1">
                  <c:v>-5.66</c:v>
                </c:pt>
                <c:pt idx="2">
                  <c:v>-4.79</c:v>
                </c:pt>
                <c:pt idx="3">
                  <c:v>-3.46</c:v>
                </c:pt>
                <c:pt idx="4">
                  <c:v>-3.04</c:v>
                </c:pt>
                <c:pt idx="5">
                  <c:v>-2.63</c:v>
                </c:pt>
                <c:pt idx="6">
                  <c:v>-1.93</c:v>
                </c:pt>
                <c:pt idx="7">
                  <c:v>-1.34</c:v>
                </c:pt>
                <c:pt idx="8">
                  <c:v>-0.96</c:v>
                </c:pt>
                <c:pt idx="9">
                  <c:v>-0.66</c:v>
                </c:pt>
                <c:pt idx="10">
                  <c:v>-0.4</c:v>
                </c:pt>
                <c:pt idx="11">
                  <c:v>-0.27</c:v>
                </c:pt>
                <c:pt idx="12">
                  <c:v>-0.15</c:v>
                </c:pt>
                <c:pt idx="13">
                  <c:v>-0.1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0.25</c:v>
                </c:pt>
                <c:pt idx="18">
                  <c:v>0.3</c:v>
                </c:pt>
                <c:pt idx="19">
                  <c:v>0.48</c:v>
                </c:pt>
                <c:pt idx="20">
                  <c:v>0.87</c:v>
                </c:pt>
                <c:pt idx="21">
                  <c:v>1.01</c:v>
                </c:pt>
                <c:pt idx="22">
                  <c:v>1.37</c:v>
                </c:pt>
                <c:pt idx="23">
                  <c:v>1.65</c:v>
                </c:pt>
                <c:pt idx="24">
                  <c:v>1.87</c:v>
                </c:pt>
                <c:pt idx="25">
                  <c:v>2.08</c:v>
                </c:pt>
                <c:pt idx="26">
                  <c:v>2.5299999999999998</c:v>
                </c:pt>
                <c:pt idx="27">
                  <c:v>3.19</c:v>
                </c:pt>
                <c:pt idx="28">
                  <c:v>3.69</c:v>
                </c:pt>
                <c:pt idx="29">
                  <c:v>4.5199999999999996</c:v>
                </c:pt>
                <c:pt idx="30">
                  <c:v>5.32</c:v>
                </c:pt>
                <c:pt idx="31">
                  <c:v>6.62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36352"/>
        <c:axId val="88834432"/>
      </c:scatterChart>
      <c:valAx>
        <c:axId val="88826240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Wire Position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88828160"/>
        <c:crosses val="autoZero"/>
        <c:crossBetween val="midCat"/>
      </c:valAx>
      <c:valAx>
        <c:axId val="88828160"/>
        <c:scaling>
          <c:orientation val="minMax"/>
          <c:max val="5"/>
          <c:min val="1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Scope Signal [mV]</a:t>
                </a:r>
              </a:p>
            </c:rich>
          </c:tx>
          <c:layout>
            <c:manualLayout>
              <c:xMode val="edge"/>
              <c:yMode val="edge"/>
              <c:x val="0"/>
              <c:y val="3.227538208832571E-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8826240"/>
        <c:crossesAt val="-20"/>
        <c:crossBetween val="midCat"/>
      </c:valAx>
      <c:valAx>
        <c:axId val="888344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10 * (Diff / Sum)</a:t>
                </a:r>
              </a:p>
            </c:rich>
          </c:tx>
          <c:layout>
            <c:manualLayout>
              <c:xMode val="edge"/>
              <c:yMode val="edge"/>
              <c:x val="0.92258522549030819"/>
              <c:y val="1.256460774235698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88836352"/>
        <c:crosses val="max"/>
        <c:crossBetween val="midCat"/>
      </c:valAx>
      <c:valAx>
        <c:axId val="88836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834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180376770309854"/>
          <c:y val="7.7654716344974006E-2"/>
          <c:w val="0.16328433348561805"/>
          <c:h val="0.20492006172839505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152401</xdr:rowOff>
    </xdr:from>
    <xdr:to>
      <xdr:col>23</xdr:col>
      <xdr:colOff>94125</xdr:colOff>
      <xdr:row>34</xdr:row>
      <xdr:rowOff>155401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35</xdr:row>
      <xdr:rowOff>38100</xdr:rowOff>
    </xdr:from>
    <xdr:to>
      <xdr:col>23</xdr:col>
      <xdr:colOff>84600</xdr:colOff>
      <xdr:row>69</xdr:row>
      <xdr:rowOff>41100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3"/>
  <sheetViews>
    <sheetView tabSelected="1" workbookViewId="0">
      <selection activeCell="Z50" sqref="Z50"/>
    </sheetView>
  </sheetViews>
  <sheetFormatPr defaultRowHeight="15" x14ac:dyDescent="0.25"/>
  <cols>
    <col min="2" max="2" width="12.85546875" bestFit="1" customWidth="1"/>
    <col min="3" max="4" width="9.28515625" bestFit="1" customWidth="1"/>
    <col min="5" max="5" width="11.28515625" bestFit="1" customWidth="1"/>
    <col min="6" max="6" width="10.5703125" bestFit="1" customWidth="1"/>
  </cols>
  <sheetData>
    <row r="2" spans="2:7" x14ac:dyDescent="0.25">
      <c r="B2" t="s">
        <v>3</v>
      </c>
      <c r="C2" t="s">
        <v>0</v>
      </c>
      <c r="D2" t="s">
        <v>1</v>
      </c>
      <c r="E2" t="s">
        <v>5</v>
      </c>
      <c r="F2" t="s">
        <v>2</v>
      </c>
      <c r="G2" t="s">
        <v>4</v>
      </c>
    </row>
    <row r="3" spans="2:7" x14ac:dyDescent="0.25">
      <c r="B3">
        <v>-19.260000000000002</v>
      </c>
      <c r="C3">
        <v>0.17899999999999999</v>
      </c>
      <c r="D3">
        <v>79.75</v>
      </c>
      <c r="E3">
        <f>-995.3/100</f>
        <v>-9.9529999999999994</v>
      </c>
      <c r="F3">
        <f>10*(C3-D3)/(C3+D3)</f>
        <v>-9.9552102490960728</v>
      </c>
    </row>
    <row r="4" spans="2:7" x14ac:dyDescent="0.25">
      <c r="B4">
        <v>-13.95</v>
      </c>
      <c r="C4">
        <v>0.47499999999999998</v>
      </c>
      <c r="D4">
        <v>10.49</v>
      </c>
      <c r="E4">
        <f>-914.7/100</f>
        <v>-9.1470000000000002</v>
      </c>
      <c r="F4">
        <f t="shared" ref="F4:F43" si="0">10*(C4-D4)/(C4+D4)</f>
        <v>-9.133606931144552</v>
      </c>
    </row>
    <row r="5" spans="2:7" x14ac:dyDescent="0.25">
      <c r="B5">
        <v>-10.029999999999999</v>
      </c>
      <c r="C5">
        <v>0.75600000000000001</v>
      </c>
      <c r="D5">
        <v>5.95</v>
      </c>
      <c r="E5">
        <f>-773.8/100</f>
        <v>-7.7379999999999995</v>
      </c>
      <c r="F5">
        <f t="shared" si="0"/>
        <v>-7.7453027139874733</v>
      </c>
    </row>
    <row r="6" spans="2:7" x14ac:dyDescent="0.25">
      <c r="B6">
        <v>-7.29</v>
      </c>
      <c r="C6">
        <v>1.0029999999999999</v>
      </c>
      <c r="D6">
        <v>4.2649999999999997</v>
      </c>
      <c r="E6">
        <f>-619.1/100</f>
        <v>-6.1909999999999998</v>
      </c>
      <c r="F6">
        <f t="shared" si="0"/>
        <v>-6.1921032649962031</v>
      </c>
      <c r="G6">
        <f>B6</f>
        <v>-7.29</v>
      </c>
    </row>
    <row r="7" spans="2:7" x14ac:dyDescent="0.25">
      <c r="B7">
        <v>-5.66</v>
      </c>
      <c r="C7">
        <v>1.165</v>
      </c>
      <c r="D7">
        <v>3.55</v>
      </c>
      <c r="E7">
        <f>-506.4/100</f>
        <v>-5.0640000000000001</v>
      </c>
      <c r="F7">
        <f t="shared" si="0"/>
        <v>-5.0583244962884413</v>
      </c>
      <c r="G7">
        <f t="shared" ref="G7:G37" si="1">B7</f>
        <v>-5.66</v>
      </c>
    </row>
    <row r="8" spans="2:7" x14ac:dyDescent="0.25">
      <c r="B8">
        <v>-4.79</v>
      </c>
      <c r="C8">
        <v>1.258</v>
      </c>
      <c r="D8">
        <v>3.25</v>
      </c>
      <c r="E8">
        <f>-447.6/100</f>
        <v>-4.476</v>
      </c>
      <c r="F8">
        <f t="shared" si="0"/>
        <v>-4.4188110026619345</v>
      </c>
      <c r="G8">
        <f t="shared" si="1"/>
        <v>-4.79</v>
      </c>
    </row>
    <row r="9" spans="2:7" x14ac:dyDescent="0.25">
      <c r="B9">
        <v>-3.46</v>
      </c>
      <c r="C9">
        <v>1.44</v>
      </c>
      <c r="D9">
        <v>2.83</v>
      </c>
      <c r="E9">
        <f>-333.1/100</f>
        <v>-3.3310000000000004</v>
      </c>
      <c r="F9">
        <f t="shared" si="0"/>
        <v>-3.2552693208430923</v>
      </c>
      <c r="G9">
        <f t="shared" si="1"/>
        <v>-3.46</v>
      </c>
    </row>
    <row r="10" spans="2:7" x14ac:dyDescent="0.25">
      <c r="B10">
        <v>-3.04</v>
      </c>
      <c r="C10">
        <v>1.49</v>
      </c>
      <c r="D10">
        <v>2.7</v>
      </c>
      <c r="E10">
        <f>-290.9/100</f>
        <v>-2.9089999999999998</v>
      </c>
      <c r="F10">
        <f t="shared" si="0"/>
        <v>-2.8878281622911697</v>
      </c>
      <c r="G10">
        <f t="shared" si="1"/>
        <v>-3.04</v>
      </c>
    </row>
    <row r="11" spans="2:7" x14ac:dyDescent="0.25">
      <c r="B11">
        <v>-2.63</v>
      </c>
      <c r="C11">
        <v>1.5780000000000001</v>
      </c>
      <c r="D11">
        <v>2.57</v>
      </c>
      <c r="E11">
        <f>-242.8/100</f>
        <v>-2.4279999999999999</v>
      </c>
      <c r="F11">
        <f t="shared" si="0"/>
        <v>-2.3915139826422371</v>
      </c>
      <c r="G11">
        <f t="shared" si="1"/>
        <v>-2.63</v>
      </c>
    </row>
    <row r="12" spans="2:7" x14ac:dyDescent="0.25">
      <c r="B12">
        <v>-1.93</v>
      </c>
      <c r="C12">
        <v>1.6779999999999999</v>
      </c>
      <c r="D12">
        <v>2.4</v>
      </c>
      <c r="E12">
        <f>-182.1/100</f>
        <v>-1.821</v>
      </c>
      <c r="F12">
        <f t="shared" si="0"/>
        <v>-1.7704757233938206</v>
      </c>
      <c r="G12">
        <f t="shared" si="1"/>
        <v>-1.93</v>
      </c>
    </row>
    <row r="13" spans="2:7" x14ac:dyDescent="0.25">
      <c r="B13">
        <v>-1.34</v>
      </c>
      <c r="C13">
        <v>1.778</v>
      </c>
      <c r="D13">
        <v>2.2650000000000001</v>
      </c>
      <c r="E13">
        <f>-122.9/100</f>
        <v>-1.2290000000000001</v>
      </c>
      <c r="F13">
        <f t="shared" si="0"/>
        <v>-1.2045510759337128</v>
      </c>
      <c r="G13">
        <f t="shared" si="1"/>
        <v>-1.34</v>
      </c>
    </row>
    <row r="14" spans="2:7" x14ac:dyDescent="0.25">
      <c r="B14">
        <v>-0.96</v>
      </c>
      <c r="C14">
        <v>1.845</v>
      </c>
      <c r="D14">
        <v>2.1850000000000001</v>
      </c>
      <c r="E14">
        <f>-91.2/100</f>
        <v>-0.91200000000000003</v>
      </c>
      <c r="F14">
        <f t="shared" si="0"/>
        <v>-0.84367245657568257</v>
      </c>
      <c r="G14">
        <f t="shared" si="1"/>
        <v>-0.96</v>
      </c>
    </row>
    <row r="15" spans="2:7" x14ac:dyDescent="0.25">
      <c r="B15">
        <v>-0.66</v>
      </c>
      <c r="C15">
        <v>1.8879999999999999</v>
      </c>
      <c r="D15">
        <v>2.13</v>
      </c>
      <c r="E15">
        <f>-63.83/100</f>
        <v>-0.63829999999999998</v>
      </c>
      <c r="F15">
        <f t="shared" si="0"/>
        <v>-0.60228969636635143</v>
      </c>
      <c r="G15">
        <f t="shared" si="1"/>
        <v>-0.66</v>
      </c>
    </row>
    <row r="16" spans="2:7" x14ac:dyDescent="0.25">
      <c r="B16">
        <v>-0.4</v>
      </c>
      <c r="C16">
        <v>1.925</v>
      </c>
      <c r="D16">
        <v>2.0830000000000002</v>
      </c>
      <c r="E16">
        <f>-38/100</f>
        <v>-0.38</v>
      </c>
      <c r="F16">
        <f t="shared" si="0"/>
        <v>-0.39421157684630775</v>
      </c>
      <c r="G16">
        <f t="shared" si="1"/>
        <v>-0.4</v>
      </c>
    </row>
    <row r="17" spans="2:7" x14ac:dyDescent="0.25">
      <c r="B17">
        <v>-0.27</v>
      </c>
      <c r="C17">
        <v>1.9650000000000001</v>
      </c>
      <c r="D17">
        <v>2.0499999999999998</v>
      </c>
      <c r="E17">
        <f>-21.64/100</f>
        <v>-0.21640000000000001</v>
      </c>
      <c r="F17">
        <f t="shared" si="0"/>
        <v>-0.2117061021170604</v>
      </c>
      <c r="G17">
        <f t="shared" si="1"/>
        <v>-0.27</v>
      </c>
    </row>
    <row r="18" spans="2:7" x14ac:dyDescent="0.25">
      <c r="B18">
        <v>-0.15</v>
      </c>
      <c r="C18">
        <v>1.9830000000000001</v>
      </c>
      <c r="D18">
        <v>2.04</v>
      </c>
      <c r="E18">
        <f>-12.67/100</f>
        <v>-0.12670000000000001</v>
      </c>
      <c r="F18">
        <f t="shared" si="0"/>
        <v>-0.14168530947054422</v>
      </c>
      <c r="G18">
        <f t="shared" si="1"/>
        <v>-0.15</v>
      </c>
    </row>
    <row r="19" spans="2:7" x14ac:dyDescent="0.25">
      <c r="B19">
        <v>-0.1</v>
      </c>
      <c r="C19">
        <v>1.9930000000000001</v>
      </c>
      <c r="D19">
        <v>2.0179999999999998</v>
      </c>
      <c r="E19">
        <f>-4.29/100</f>
        <v>-4.2900000000000001E-2</v>
      </c>
      <c r="F19">
        <f t="shared" si="0"/>
        <v>-6.2328596360009196E-2</v>
      </c>
      <c r="G19">
        <f t="shared" si="1"/>
        <v>-0.1</v>
      </c>
    </row>
    <row r="20" spans="2:7" x14ac:dyDescent="0.25">
      <c r="B20">
        <v>0</v>
      </c>
      <c r="C20">
        <v>2.02</v>
      </c>
      <c r="D20">
        <v>2</v>
      </c>
      <c r="E20">
        <f>0.297/100</f>
        <v>2.97E-3</v>
      </c>
      <c r="F20">
        <f t="shared" si="0"/>
        <v>4.9751243781094578E-2</v>
      </c>
      <c r="G20">
        <f t="shared" si="1"/>
        <v>0</v>
      </c>
    </row>
    <row r="21" spans="2:7" x14ac:dyDescent="0.25">
      <c r="B21">
        <v>0</v>
      </c>
      <c r="C21">
        <v>2.0449999999999999</v>
      </c>
      <c r="D21">
        <v>2.06</v>
      </c>
      <c r="E21">
        <f>0.835/100</f>
        <v>8.3499999999999998E-3</v>
      </c>
      <c r="F21">
        <f t="shared" si="0"/>
        <v>-3.6540803897686047E-2</v>
      </c>
      <c r="G21">
        <f t="shared" si="1"/>
        <v>0</v>
      </c>
    </row>
    <row r="22" spans="2:7" x14ac:dyDescent="0.25">
      <c r="B22">
        <v>0.1</v>
      </c>
      <c r="C22">
        <v>2.0350000000000001</v>
      </c>
      <c r="D22">
        <v>2.0699999999999998</v>
      </c>
      <c r="E22">
        <f>-2.168/100</f>
        <v>-2.1680000000000001E-2</v>
      </c>
      <c r="F22">
        <f t="shared" si="0"/>
        <v>-8.5261875761266009E-2</v>
      </c>
      <c r="G22">
        <f t="shared" si="1"/>
        <v>0.1</v>
      </c>
    </row>
    <row r="23" spans="2:7" x14ac:dyDescent="0.25">
      <c r="B23">
        <v>0.25</v>
      </c>
      <c r="C23">
        <v>2.0699999999999998</v>
      </c>
      <c r="D23">
        <v>2.0550000000000002</v>
      </c>
      <c r="E23">
        <f>8.458/100</f>
        <v>8.4580000000000002E-2</v>
      </c>
      <c r="F23">
        <f t="shared" si="0"/>
        <v>3.6363636363635592E-2</v>
      </c>
      <c r="G23">
        <f t="shared" si="1"/>
        <v>0.25</v>
      </c>
    </row>
    <row r="24" spans="2:7" x14ac:dyDescent="0.25">
      <c r="B24">
        <v>0.3</v>
      </c>
      <c r="C24">
        <v>2.08</v>
      </c>
      <c r="D24">
        <v>2.0299999999999998</v>
      </c>
      <c r="E24">
        <f>20.54/100</f>
        <v>0.2054</v>
      </c>
      <c r="F24">
        <f t="shared" si="0"/>
        <v>0.12165450121654568</v>
      </c>
      <c r="G24">
        <f t="shared" si="1"/>
        <v>0.3</v>
      </c>
    </row>
    <row r="25" spans="2:7" x14ac:dyDescent="0.25">
      <c r="B25">
        <v>0.48</v>
      </c>
      <c r="C25">
        <v>2.13</v>
      </c>
      <c r="D25">
        <v>1.988</v>
      </c>
      <c r="E25">
        <f>42.32/100</f>
        <v>0.42320000000000002</v>
      </c>
      <c r="F25">
        <f t="shared" si="0"/>
        <v>0.3448275862068963</v>
      </c>
      <c r="G25">
        <f t="shared" si="1"/>
        <v>0.48</v>
      </c>
    </row>
    <row r="26" spans="2:7" x14ac:dyDescent="0.25">
      <c r="B26">
        <v>0.87</v>
      </c>
      <c r="C26">
        <v>2.2200000000000002</v>
      </c>
      <c r="D26">
        <v>1.895</v>
      </c>
      <c r="E26">
        <f>85.99/100</f>
        <v>0.8599</v>
      </c>
      <c r="F26">
        <f t="shared" si="0"/>
        <v>0.78979343863912554</v>
      </c>
      <c r="G26">
        <f t="shared" si="1"/>
        <v>0.87</v>
      </c>
    </row>
    <row r="27" spans="2:7" x14ac:dyDescent="0.25">
      <c r="B27">
        <v>1.01</v>
      </c>
      <c r="C27">
        <v>2.25</v>
      </c>
      <c r="D27">
        <v>1.86</v>
      </c>
      <c r="E27">
        <f>91.79/100</f>
        <v>0.91790000000000005</v>
      </c>
      <c r="F27">
        <f t="shared" si="0"/>
        <v>0.94890510948905082</v>
      </c>
      <c r="G27">
        <f t="shared" si="1"/>
        <v>1.01</v>
      </c>
    </row>
    <row r="28" spans="2:7" x14ac:dyDescent="0.25">
      <c r="B28">
        <v>1.37</v>
      </c>
      <c r="C28">
        <v>2.335</v>
      </c>
      <c r="D28">
        <v>1.7949999999999999</v>
      </c>
      <c r="E28">
        <f>130.6/100</f>
        <v>1.306</v>
      </c>
      <c r="F28">
        <f t="shared" si="0"/>
        <v>1.3075060532687652</v>
      </c>
      <c r="G28">
        <f t="shared" si="1"/>
        <v>1.37</v>
      </c>
    </row>
    <row r="29" spans="2:7" x14ac:dyDescent="0.25">
      <c r="B29">
        <v>1.65</v>
      </c>
      <c r="C29">
        <v>2.4350000000000001</v>
      </c>
      <c r="D29">
        <v>1.718</v>
      </c>
      <c r="E29">
        <f>172.8/100</f>
        <v>1.7280000000000002</v>
      </c>
      <c r="F29">
        <f t="shared" si="0"/>
        <v>1.7264627979773657</v>
      </c>
      <c r="G29">
        <f t="shared" si="1"/>
        <v>1.65</v>
      </c>
    </row>
    <row r="30" spans="2:7" x14ac:dyDescent="0.25">
      <c r="B30">
        <v>1.87</v>
      </c>
      <c r="C30">
        <v>2.4649999999999999</v>
      </c>
      <c r="D30">
        <v>1.6950000000000001</v>
      </c>
      <c r="E30">
        <f>181.5/100</f>
        <v>1.8149999999999999</v>
      </c>
      <c r="F30">
        <f t="shared" si="0"/>
        <v>1.8509615384615379</v>
      </c>
      <c r="G30">
        <f t="shared" si="1"/>
        <v>1.87</v>
      </c>
    </row>
    <row r="31" spans="2:7" x14ac:dyDescent="0.25">
      <c r="B31">
        <v>2.08</v>
      </c>
      <c r="C31">
        <v>2.5150000000000001</v>
      </c>
      <c r="D31">
        <v>1.663</v>
      </c>
      <c r="E31">
        <f>202.1/100</f>
        <v>2.0209999999999999</v>
      </c>
      <c r="F31">
        <f t="shared" si="0"/>
        <v>2.0392532312111062</v>
      </c>
      <c r="G31">
        <f t="shared" si="1"/>
        <v>2.08</v>
      </c>
    </row>
    <row r="32" spans="2:7" x14ac:dyDescent="0.25">
      <c r="B32">
        <v>2.5299999999999998</v>
      </c>
      <c r="C32">
        <v>2.64</v>
      </c>
      <c r="D32">
        <v>1.6</v>
      </c>
      <c r="E32">
        <f>245.3/100</f>
        <v>2.4530000000000003</v>
      </c>
      <c r="F32">
        <f t="shared" si="0"/>
        <v>2.4528301886792452</v>
      </c>
      <c r="G32">
        <f t="shared" si="1"/>
        <v>2.5299999999999998</v>
      </c>
    </row>
    <row r="33" spans="2:7" x14ac:dyDescent="0.25">
      <c r="B33">
        <v>3.19</v>
      </c>
      <c r="C33">
        <v>2.8050000000000002</v>
      </c>
      <c r="D33">
        <v>1.5</v>
      </c>
      <c r="E33">
        <f>304.3/100</f>
        <v>3.0430000000000001</v>
      </c>
      <c r="F33">
        <f t="shared" si="0"/>
        <v>3.031358885017422</v>
      </c>
      <c r="G33">
        <f t="shared" si="1"/>
        <v>3.19</v>
      </c>
    </row>
    <row r="34" spans="2:7" x14ac:dyDescent="0.25">
      <c r="B34">
        <v>3.69</v>
      </c>
      <c r="C34">
        <v>2.9750000000000001</v>
      </c>
      <c r="D34">
        <v>1.43</v>
      </c>
      <c r="E34">
        <f>353.3/100</f>
        <v>3.5329999999999999</v>
      </c>
      <c r="F34">
        <f t="shared" si="0"/>
        <v>3.5073779795686719</v>
      </c>
      <c r="G34">
        <f t="shared" si="1"/>
        <v>3.69</v>
      </c>
    </row>
    <row r="35" spans="2:7" x14ac:dyDescent="0.25">
      <c r="B35">
        <v>4.5199999999999996</v>
      </c>
      <c r="C35">
        <v>3.2650000000000001</v>
      </c>
      <c r="D35">
        <v>1.31</v>
      </c>
      <c r="E35">
        <f>427.4/100</f>
        <v>4.274</v>
      </c>
      <c r="F35">
        <f t="shared" si="0"/>
        <v>4.2732240437158469</v>
      </c>
      <c r="G35">
        <f t="shared" si="1"/>
        <v>4.5199999999999996</v>
      </c>
    </row>
    <row r="36" spans="2:7" x14ac:dyDescent="0.25">
      <c r="B36">
        <v>5.32</v>
      </c>
      <c r="C36">
        <v>3.5</v>
      </c>
      <c r="D36">
        <v>1.2250000000000001</v>
      </c>
      <c r="E36">
        <f>479.6/100</f>
        <v>4.7960000000000003</v>
      </c>
      <c r="F36">
        <f t="shared" si="0"/>
        <v>4.8148148148148149</v>
      </c>
      <c r="G36">
        <f t="shared" si="1"/>
        <v>5.32</v>
      </c>
    </row>
    <row r="37" spans="2:7" x14ac:dyDescent="0.25">
      <c r="B37">
        <v>6.62</v>
      </c>
      <c r="C37">
        <v>4.0599999999999996</v>
      </c>
      <c r="D37">
        <v>1.093</v>
      </c>
      <c r="E37">
        <f>576.9/100</f>
        <v>5.7690000000000001</v>
      </c>
      <c r="F37">
        <f t="shared" si="0"/>
        <v>5.7578109838928775</v>
      </c>
      <c r="G37">
        <f t="shared" si="1"/>
        <v>6.62</v>
      </c>
    </row>
    <row r="38" spans="2:7" x14ac:dyDescent="0.25">
      <c r="B38">
        <v>8.6</v>
      </c>
      <c r="C38">
        <v>5.18</v>
      </c>
      <c r="D38">
        <v>0.88800000000000001</v>
      </c>
      <c r="E38">
        <f>708.2/100</f>
        <v>7.0820000000000007</v>
      </c>
      <c r="F38">
        <f t="shared" si="0"/>
        <v>7.073170731707318</v>
      </c>
    </row>
    <row r="39" spans="2:7" x14ac:dyDescent="0.25">
      <c r="B39">
        <v>9.85</v>
      </c>
      <c r="C39">
        <v>6.05</v>
      </c>
      <c r="D39">
        <v>0.8</v>
      </c>
      <c r="E39">
        <f>771.8/100</f>
        <v>7.718</v>
      </c>
      <c r="F39">
        <f t="shared" si="0"/>
        <v>7.664233576642336</v>
      </c>
    </row>
    <row r="40" spans="2:7" x14ac:dyDescent="0.25">
      <c r="B40">
        <v>12</v>
      </c>
      <c r="C40">
        <v>8.2629999999999999</v>
      </c>
      <c r="D40">
        <v>0.621</v>
      </c>
      <c r="E40">
        <f>864.8/100</f>
        <v>8.6479999999999997</v>
      </c>
      <c r="F40">
        <f t="shared" si="0"/>
        <v>8.6019810895992777</v>
      </c>
    </row>
    <row r="41" spans="2:7" x14ac:dyDescent="0.25">
      <c r="B41">
        <v>13.91</v>
      </c>
      <c r="C41">
        <v>11.4</v>
      </c>
      <c r="D41">
        <v>0.48499999999999999</v>
      </c>
      <c r="E41">
        <f>918.4/100</f>
        <v>9.1839999999999993</v>
      </c>
      <c r="F41">
        <f t="shared" si="0"/>
        <v>9.1838451830037862</v>
      </c>
    </row>
    <row r="42" spans="2:7" x14ac:dyDescent="0.25">
      <c r="B42">
        <v>16.21</v>
      </c>
      <c r="C42">
        <v>18.93</v>
      </c>
      <c r="D42">
        <v>0.32900000000000001</v>
      </c>
      <c r="E42">
        <f>967.2/100</f>
        <v>9.6720000000000006</v>
      </c>
      <c r="F42">
        <f t="shared" si="0"/>
        <v>9.6583415545978504</v>
      </c>
    </row>
    <row r="43" spans="2:7" x14ac:dyDescent="0.25">
      <c r="B43">
        <v>18.62</v>
      </c>
      <c r="C43">
        <v>58.63</v>
      </c>
      <c r="D43">
        <v>0.20799999999999999</v>
      </c>
      <c r="E43">
        <f>994.3/100</f>
        <v>9.9429999999999996</v>
      </c>
      <c r="F43">
        <f t="shared" si="0"/>
        <v>9.9292973928413613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Lawrie</dc:creator>
  <cp:lastModifiedBy>Scott Lawrie</cp:lastModifiedBy>
  <dcterms:created xsi:type="dcterms:W3CDTF">2014-02-11T16:45:35Z</dcterms:created>
  <dcterms:modified xsi:type="dcterms:W3CDTF">2014-02-18T13:30:44Z</dcterms:modified>
</cp:coreProperties>
</file>